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0" windowWidth="19120" windowHeight="1188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'Blad1'!$D$7:$J$53</definedName>
  </definedNames>
  <calcPr fullCalcOnLoad="1"/>
</workbook>
</file>

<file path=xl/sharedStrings.xml><?xml version="1.0" encoding="utf-8"?>
<sst xmlns="http://schemas.openxmlformats.org/spreadsheetml/2006/main" count="104" uniqueCount="92">
  <si>
    <t>Zx</t>
  </si>
  <si>
    <t>amnesie</t>
  </si>
  <si>
    <t>controle</t>
  </si>
  <si>
    <t>DIS-Q</t>
  </si>
  <si>
    <t>absorption</t>
  </si>
  <si>
    <t>TOC</t>
  </si>
  <si>
    <t>schizo</t>
  </si>
  <si>
    <t>TCA</t>
  </si>
  <si>
    <t>PTSD</t>
  </si>
  <si>
    <t>BPD</t>
  </si>
  <si>
    <t>DDNOS</t>
  </si>
  <si>
    <t>DID</t>
  </si>
  <si>
    <t>nom :</t>
  </si>
  <si>
    <t>prénom :</t>
  </si>
  <si>
    <t>date de naissance :</t>
  </si>
  <si>
    <t>confusion identité</t>
  </si>
  <si>
    <t>percentile</t>
  </si>
  <si>
    <t>scores moyens</t>
  </si>
  <si>
    <t>sexe :</t>
  </si>
  <si>
    <t>Cotation automatique du questionnaire de dissociation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</si>
  <si>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</si>
  <si>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</si>
  <si>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</si>
  <si>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</si>
  <si>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</si>
  <si>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</si>
  <si>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</si>
  <si>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</si>
  <si>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</si>
  <si>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</si>
  <si>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</si>
  <si>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</si>
  <si>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</si>
  <si>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</si>
  <si>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</si>
  <si>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</si>
  <si>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</si>
  <si>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</si>
  <si>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</si>
  <si>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</si>
  <si>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</si>
  <si>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</si>
  <si>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</si>
  <si>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</si>
  <si>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</si>
  <si>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</si>
  <si>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</si>
  <si>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</si>
  <si>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</si>
  <si>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</si>
  <si>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</si>
  <si>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Item 32</t>
  </si>
  <si>
    <t>Item 33</t>
  </si>
  <si>
    <t>Item 34</t>
  </si>
  <si>
    <t>Item 35</t>
  </si>
  <si>
    <t>Item 36</t>
  </si>
  <si>
    <t>Item 37</t>
  </si>
  <si>
    <t>Item 38</t>
  </si>
  <si>
    <t>Item 39</t>
  </si>
  <si>
    <t>Item 40</t>
  </si>
  <si>
    <t>Item 41</t>
  </si>
  <si>
    <t>Item 42</t>
  </si>
  <si>
    <t>Item 43</t>
  </si>
  <si>
    <t>Item 44</t>
  </si>
  <si>
    <t>Item 45</t>
  </si>
  <si>
    <t>Item 46</t>
  </si>
  <si>
    <t>Item 47</t>
  </si>
  <si>
    <t>Item 48</t>
  </si>
  <si>
    <t>Item 49</t>
  </si>
  <si>
    <t>Item 50</t>
  </si>
  <si>
    <t>Item 51</t>
  </si>
  <si>
    <t>Item 52</t>
  </si>
  <si>
    <t>Item 53</t>
  </si>
  <si>
    <t>Item 54</t>
  </si>
  <si>
    <t>Item 55</t>
  </si>
  <si>
    <t>Item 56</t>
  </si>
  <si>
    <t>Item 57</t>
  </si>
  <si>
    <t>Item 58</t>
  </si>
  <si>
    <t>Item 59</t>
  </si>
  <si>
    <t>Item 60</t>
  </si>
  <si>
    <t>Item 61</t>
  </si>
  <si>
    <t>Item 62</t>
  </si>
  <si>
    <t>Item 63</t>
  </si>
  <si>
    <t>Rentrer les scores ici</t>
  </si>
  <si>
    <t>normal</t>
  </si>
  <si>
    <t>total</t>
  </si>
  <si>
    <t>Indication diagnostique en fonction des scores pour certaines pathologies</t>
  </si>
  <si>
    <t>date de la passation:</t>
  </si>
  <si>
    <t>Confusion de l'identité</t>
  </si>
  <si>
    <t>Perte de contrôle</t>
  </si>
  <si>
    <t>Amnésie</t>
  </si>
  <si>
    <t>Absorption</t>
  </si>
</sst>
</file>

<file path=xl/styles.xml><?xml version="1.0" encoding="utf-8"?>
<styleSheet xmlns="http://schemas.openxmlformats.org/spreadsheetml/2006/main">
  <numFmts count="48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* #,##0_-;_-* #,##0\-;_-* &quot;-&quot;_-;_-@_-"/>
    <numFmt numFmtId="194" formatCode="_-&quot;fl&quot;\ * #,##0.00_-;_-&quot;fl&quot;\ * #,##0.00\-;_-&quot;fl&quot;\ * &quot;-&quot;??_-;_-@_-"/>
    <numFmt numFmtId="195" formatCode="_-* #,##0.00_-;_-* #,##0.00\-;_-* &quot;-&quot;??_-;_-@_-"/>
    <numFmt numFmtId="196" formatCode="0.0000"/>
    <numFmt numFmtId="197" formatCode="0.000"/>
    <numFmt numFmtId="198" formatCode="0.0000000"/>
    <numFmt numFmtId="199" formatCode="0.000000"/>
    <numFmt numFmtId="200" formatCode="0.00000"/>
    <numFmt numFmtId="201" formatCode="0.00000000"/>
    <numFmt numFmtId="202" formatCode="0.0"/>
    <numFmt numFmtId="203" formatCode="0.000000000"/>
  </numFmts>
  <fonts count="35">
    <font>
      <sz val="10"/>
      <name val="Arial"/>
      <family val="0"/>
    </font>
    <font>
      <b/>
      <sz val="10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2"/>
      <color indexed="10"/>
      <name val="Tahoma"/>
      <family val="2"/>
    </font>
    <font>
      <sz val="9"/>
      <name val="Tahoma"/>
      <family val="2"/>
    </font>
    <font>
      <b/>
      <sz val="12"/>
      <color indexed="10"/>
      <name val="Arial"/>
      <family val="2"/>
    </font>
    <font>
      <b/>
      <sz val="11"/>
      <name val="Tahoma"/>
      <family val="2"/>
    </font>
    <font>
      <b/>
      <sz val="10"/>
      <color indexed="10"/>
      <name val="Arial"/>
      <family val="2"/>
    </font>
    <font>
      <sz val="11.5"/>
      <color indexed="8"/>
      <name val="Arial"/>
      <family val="0"/>
    </font>
    <font>
      <sz val="9.25"/>
      <color indexed="8"/>
      <name val="Tahoma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2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0" borderId="0" xfId="0" applyFill="1" applyBorder="1" applyAlignment="1">
      <alignment/>
    </xf>
    <xf numFmtId="0" fontId="0" fillId="0" borderId="12" xfId="0" applyBorder="1" applyAlignment="1">
      <alignment/>
    </xf>
    <xf numFmtId="0" fontId="0" fillId="20" borderId="12" xfId="0" applyFill="1" applyBorder="1" applyAlignment="1">
      <alignment/>
    </xf>
    <xf numFmtId="0" fontId="2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0" fontId="5" fillId="20" borderId="0" xfId="0" applyFont="1" applyFill="1" applyAlignment="1">
      <alignment/>
    </xf>
    <xf numFmtId="0" fontId="0" fillId="20" borderId="0" xfId="0" applyFill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202" fontId="0" fillId="0" borderId="0" xfId="0" applyNumberFormat="1" applyAlignment="1">
      <alignment/>
    </xf>
    <xf numFmtId="202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20" borderId="0" xfId="0" applyFont="1" applyFill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1" fontId="8" fillId="0" borderId="0" xfId="0" applyNumberFormat="1" applyFont="1" applyAlignment="1">
      <alignment horizontal="left" indent="1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202" fontId="0" fillId="0" borderId="0" xfId="0" applyNumberFormat="1" applyFill="1" applyBorder="1" applyAlignment="1">
      <alignment horizontal="center"/>
    </xf>
    <xf numFmtId="0" fontId="11" fillId="20" borderId="0" xfId="0" applyFont="1" applyFill="1" applyAlignment="1">
      <alignment horizontal="center"/>
    </xf>
    <xf numFmtId="0" fontId="0" fillId="0" borderId="0" xfId="0" applyAlignment="1">
      <alignment textRotation="44"/>
    </xf>
    <xf numFmtId="0" fontId="0" fillId="0" borderId="0" xfId="0" applyFont="1" applyAlignment="1">
      <alignment horizontal="center" textRotation="43"/>
    </xf>
    <xf numFmtId="0" fontId="0" fillId="0" borderId="0" xfId="0" applyAlignment="1">
      <alignment textRotation="45"/>
    </xf>
    <xf numFmtId="202" fontId="11" fillId="20" borderId="0" xfId="0" applyNumberFormat="1" applyFont="1" applyFill="1" applyBorder="1" applyAlignment="1">
      <alignment horizontal="center"/>
    </xf>
    <xf numFmtId="202" fontId="11" fillId="21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11" borderId="0" xfId="0" applyFont="1" applyFill="1" applyAlignment="1">
      <alignment/>
    </xf>
    <xf numFmtId="0" fontId="3" fillId="20" borderId="0" xfId="0" applyFont="1" applyFill="1" applyBorder="1" applyAlignment="1">
      <alignment horizontal="right"/>
    </xf>
    <xf numFmtId="14" fontId="3" fillId="20" borderId="0" xfId="0" applyNumberFormat="1" applyFont="1" applyFill="1" applyBorder="1" applyAlignment="1">
      <alignment horizontal="right"/>
    </xf>
    <xf numFmtId="14" fontId="0" fillId="20" borderId="0" xfId="0" applyNumberFormat="1" applyFill="1" applyBorder="1" applyAlignment="1">
      <alignment horizontal="right"/>
    </xf>
    <xf numFmtId="0" fontId="0" fillId="20" borderId="0" xfId="0" applyFill="1" applyBorder="1" applyAlignment="1">
      <alignment horizontal="right"/>
    </xf>
    <xf numFmtId="0" fontId="0" fillId="20" borderId="12" xfId="0" applyFill="1" applyBorder="1" applyAlignment="1">
      <alignment horizontal="right"/>
    </xf>
    <xf numFmtId="0" fontId="13" fillId="11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factorielle de la dissociation</a:t>
            </a:r>
          </a:p>
        </c:rich>
      </c:tx>
      <c:layout>
        <c:manualLayout>
          <c:xMode val="factor"/>
          <c:yMode val="factor"/>
          <c:x val="0.0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875"/>
          <c:y val="0.376"/>
          <c:w val="0.216"/>
          <c:h val="0.43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Blad1!$D$24:$D$27</c:f>
              <c:strCache/>
            </c:strRef>
          </c:cat>
          <c:val>
            <c:numRef>
              <c:f>Blad1!$E$24:$E$27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Blad1!$D$24:$D$27</c:f>
              <c:strCache/>
            </c:strRef>
          </c:cat>
          <c:val>
            <c:numRef>
              <c:f>Blad1!$F$24:$F$27</c:f>
              <c:numCache/>
            </c:numRef>
          </c:val>
        </c:ser>
        <c:ser>
          <c:idx val="2"/>
          <c:order val="2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Blad1!$D$24:$D$27</c:f>
              <c:strCache/>
            </c:strRef>
          </c:cat>
          <c:val>
            <c:numRef>
              <c:f>Blad1!$J$24:$J$27</c:f>
              <c:numCache/>
            </c:numRef>
          </c:val>
        </c:ser>
        <c:axId val="14049950"/>
        <c:axId val="59340687"/>
      </c:radarChart>
      <c:catAx>
        <c:axId val="140499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340687"/>
        <c:crosses val="autoZero"/>
        <c:auto val="0"/>
        <c:lblOffset val="100"/>
        <c:tickLblSkip val="1"/>
        <c:noMultiLvlLbl val="0"/>
      </c:catAx>
      <c:valAx>
        <c:axId val="5934068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9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57150</xdr:rowOff>
    </xdr:from>
    <xdr:to>
      <xdr:col>1</xdr:col>
      <xdr:colOff>514350</xdr:colOff>
      <xdr:row>7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714375" y="800100"/>
          <a:ext cx="409575" cy="533400"/>
        </a:xfrm>
        <a:prstGeom prst="downArrow">
          <a:avLst/>
        </a:prstGeom>
        <a:gradFill rotWithShape="1">
          <a:gsLst>
            <a:gs pos="0">
              <a:srgbClr val="9900CC"/>
            </a:gs>
            <a:gs pos="50000">
              <a:srgbClr val="47005E"/>
            </a:gs>
            <a:gs pos="100000">
              <a:srgbClr val="9900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142875</xdr:rowOff>
    </xdr:from>
    <xdr:to>
      <xdr:col>9</xdr:col>
      <xdr:colOff>285750</xdr:colOff>
      <xdr:row>40</xdr:row>
      <xdr:rowOff>114300</xdr:rowOff>
    </xdr:to>
    <xdr:graphicFrame>
      <xdr:nvGraphicFramePr>
        <xdr:cNvPr id="2" name="Chart 14"/>
        <xdr:cNvGraphicFramePr/>
      </xdr:nvGraphicFramePr>
      <xdr:xfrm>
        <a:off x="1828800" y="4657725"/>
        <a:ext cx="43148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115" zoomScaleNormal="115" zoomScalePageLayoutView="0" workbookViewId="0" topLeftCell="A4">
      <selection activeCell="K33" sqref="K33"/>
    </sheetView>
  </sheetViews>
  <sheetFormatPr defaultColWidth="9.140625" defaultRowHeight="12.75"/>
  <cols>
    <col min="1" max="3" width="9.140625" style="0" customWidth="1"/>
    <col min="4" max="4" width="11.140625" style="0" bestFit="1" customWidth="1"/>
    <col min="5" max="5" width="9.421875" style="0" bestFit="1" customWidth="1"/>
    <col min="6" max="7" width="9.140625" style="0" customWidth="1"/>
    <col min="8" max="8" width="12.421875" style="0" bestFit="1" customWidth="1"/>
    <col min="9" max="9" width="9.140625" style="0" customWidth="1"/>
    <col min="10" max="10" width="14.28125" style="0" bestFit="1" customWidth="1"/>
  </cols>
  <sheetData>
    <row r="1" ht="18">
      <c r="A1" s="4" t="s">
        <v>19</v>
      </c>
    </row>
    <row r="4" spans="1:8" ht="15">
      <c r="A4" s="53" t="s">
        <v>83</v>
      </c>
      <c r="B4" s="47"/>
      <c r="C4" s="47"/>
      <c r="F4" s="28" t="str">
        <f>IF(G16&gt;25,"Voer itemanalyse uit!"," ")</f>
        <v> </v>
      </c>
      <c r="G4" s="29"/>
      <c r="H4" s="29"/>
    </row>
    <row r="7" spans="4:8" ht="18">
      <c r="D7" s="16" t="s">
        <v>3</v>
      </c>
      <c r="E7" s="17"/>
      <c r="F7" s="17"/>
      <c r="G7" s="17"/>
      <c r="H7" s="18"/>
    </row>
    <row r="8" spans="4:8" ht="12">
      <c r="D8" s="19"/>
      <c r="E8" s="8"/>
      <c r="F8" s="8"/>
      <c r="G8" s="8"/>
      <c r="H8" s="20"/>
    </row>
    <row r="9" spans="1:12" ht="12.75">
      <c r="A9" t="s">
        <v>20</v>
      </c>
      <c r="B9" s="1"/>
      <c r="D9" s="5" t="s">
        <v>12</v>
      </c>
      <c r="E9" s="6"/>
      <c r="F9" s="48"/>
      <c r="G9" s="7"/>
      <c r="H9" s="48"/>
      <c r="I9" s="2"/>
      <c r="J9" s="3"/>
      <c r="K9" s="3"/>
      <c r="L9" s="2"/>
    </row>
    <row r="10" spans="1:12" ht="12.75">
      <c r="A10" t="s">
        <v>21</v>
      </c>
      <c r="B10" s="1"/>
      <c r="D10" s="5" t="s">
        <v>13</v>
      </c>
      <c r="E10" s="6"/>
      <c r="F10" s="48"/>
      <c r="G10" s="7"/>
      <c r="H10" s="48"/>
      <c r="I10" s="2"/>
      <c r="J10" s="3"/>
      <c r="K10" s="3"/>
      <c r="L10" s="2"/>
    </row>
    <row r="11" spans="1:12" ht="12.75">
      <c r="A11" t="s">
        <v>22</v>
      </c>
      <c r="B11" s="1"/>
      <c r="D11" s="5" t="s">
        <v>14</v>
      </c>
      <c r="E11" s="6"/>
      <c r="F11" s="49"/>
      <c r="G11" s="7"/>
      <c r="H11" s="49"/>
      <c r="I11" s="2"/>
      <c r="J11" s="3"/>
      <c r="K11" s="3"/>
      <c r="L11" s="2"/>
    </row>
    <row r="12" spans="1:8" ht="12.75">
      <c r="A12" t="s">
        <v>23</v>
      </c>
      <c r="B12" s="1"/>
      <c r="D12" s="5" t="s">
        <v>87</v>
      </c>
      <c r="E12" s="8"/>
      <c r="F12" s="50"/>
      <c r="G12" s="9"/>
      <c r="H12" s="50"/>
    </row>
    <row r="13" spans="1:8" ht="12.75">
      <c r="A13" t="s">
        <v>24</v>
      </c>
      <c r="B13" s="1"/>
      <c r="D13" s="5" t="s">
        <v>18</v>
      </c>
      <c r="E13" s="8"/>
      <c r="F13" s="51"/>
      <c r="G13" s="9"/>
      <c r="H13" s="51"/>
    </row>
    <row r="14" spans="1:8" ht="12.75">
      <c r="A14" t="s">
        <v>25</v>
      </c>
      <c r="B14" s="1"/>
      <c r="D14" s="21"/>
      <c r="E14" s="10"/>
      <c r="F14" s="52"/>
      <c r="G14" s="11"/>
      <c r="H14" s="52"/>
    </row>
    <row r="15" spans="1:2" ht="12">
      <c r="A15" t="s">
        <v>26</v>
      </c>
      <c r="B15" s="1"/>
    </row>
    <row r="16" spans="1:8" ht="15">
      <c r="A16" t="s">
        <v>27</v>
      </c>
      <c r="B16" s="1"/>
      <c r="D16" s="14" t="s">
        <v>17</v>
      </c>
      <c r="E16" s="15"/>
      <c r="F16" s="15"/>
      <c r="G16" s="24">
        <f>(G17+G18+G19+G20)/4</f>
        <v>0</v>
      </c>
      <c r="H16" s="46" t="str">
        <f>IF(G16&gt;=2.5,"Indice de dissociation","Pas d'indication de dissociation")</f>
        <v>Pas d'indication de dissociation</v>
      </c>
    </row>
    <row r="17" spans="1:8" ht="12">
      <c r="A17" t="s">
        <v>28</v>
      </c>
      <c r="B17" s="1"/>
      <c r="D17" s="12" t="s">
        <v>88</v>
      </c>
      <c r="G17" s="23">
        <f>(B10+B11+B15+B17+B18+B19+B20+B24+B28+B30+B35+B36+B37+B38+B42+B44+B47+B48+B49+B58+B65+B67+B69+B70+B71)/25</f>
        <v>0</v>
      </c>
      <c r="H17" s="12"/>
    </row>
    <row r="18" spans="1:8" ht="12">
      <c r="A18" t="s">
        <v>29</v>
      </c>
      <c r="B18" s="1"/>
      <c r="D18" s="12" t="s">
        <v>89</v>
      </c>
      <c r="G18" s="23">
        <f>(B9+B12+B13+B14+B16+B22+B23+B25+B31+B32+B46+B51+B52+B54+B56+B57+B62+B68)/18</f>
        <v>0</v>
      </c>
      <c r="H18" s="12"/>
    </row>
    <row r="19" spans="1:8" ht="12">
      <c r="A19" t="s">
        <v>30</v>
      </c>
      <c r="B19" s="1"/>
      <c r="D19" s="12" t="s">
        <v>90</v>
      </c>
      <c r="G19" s="23">
        <f>(B21+B26+B27+B29+B33+B34+B39+B40+B43+B45+B53+B55+B63+B66)/14</f>
        <v>0</v>
      </c>
      <c r="H19" s="12"/>
    </row>
    <row r="20" spans="1:7" ht="12">
      <c r="A20" t="s">
        <v>31</v>
      </c>
      <c r="B20" s="1"/>
      <c r="D20" s="12" t="s">
        <v>91</v>
      </c>
      <c r="G20" s="23">
        <f>(B41+B50+B59+B60+B61+B64)/6</f>
        <v>0</v>
      </c>
    </row>
    <row r="21" spans="1:4" ht="15">
      <c r="A21" t="s">
        <v>32</v>
      </c>
      <c r="B21" s="1"/>
      <c r="D21" s="31"/>
    </row>
    <row r="22" spans="1:10" ht="15">
      <c r="A22" t="s">
        <v>33</v>
      </c>
      <c r="B22" s="1"/>
      <c r="D22" s="14" t="s">
        <v>84</v>
      </c>
      <c r="E22" s="15"/>
      <c r="F22" s="14" t="s">
        <v>85</v>
      </c>
      <c r="G22" s="27">
        <f>STANDARDIZE(G16,1.61,0.43)</f>
        <v>-3.7441860465116283</v>
      </c>
      <c r="H22" t="s">
        <v>0</v>
      </c>
      <c r="I22" t="s">
        <v>16</v>
      </c>
      <c r="J22" s="32">
        <f>NORMDIST(G16,1.61,0.43,TRUE)*100</f>
        <v>0.009048975876546628</v>
      </c>
    </row>
    <row r="23" spans="1:2" ht="12">
      <c r="A23" t="s">
        <v>34</v>
      </c>
      <c r="B23" s="1"/>
    </row>
    <row r="24" spans="1:10" ht="12">
      <c r="A24" t="s">
        <v>35</v>
      </c>
      <c r="B24" s="1"/>
      <c r="D24" s="12" t="s">
        <v>88</v>
      </c>
      <c r="E24" s="13"/>
      <c r="G24" s="27">
        <f>STANDARDIZE(G17,1.47,0.45)</f>
        <v>-3.2666666666666666</v>
      </c>
      <c r="H24" t="s">
        <v>0</v>
      </c>
      <c r="I24" t="s">
        <v>16</v>
      </c>
      <c r="J24" s="32">
        <f>NORMDIST(G17,1.47,0.45,TRUE)*100</f>
        <v>0.05441086524673455</v>
      </c>
    </row>
    <row r="25" spans="1:10" ht="12">
      <c r="A25" t="s">
        <v>36</v>
      </c>
      <c r="B25" s="1"/>
      <c r="D25" s="12" t="s">
        <v>89</v>
      </c>
      <c r="E25" s="13"/>
      <c r="G25" s="27">
        <f>STANDARDIZE(G18,1.83,0.54)</f>
        <v>-3.388888888888889</v>
      </c>
      <c r="H25" t="s">
        <v>0</v>
      </c>
      <c r="I25" t="s">
        <v>16</v>
      </c>
      <c r="J25" s="32">
        <f>NORMDIST(G18,1.83,0.54,TRUE)*100</f>
        <v>0.0350882201466618</v>
      </c>
    </row>
    <row r="26" spans="1:10" ht="12">
      <c r="A26" t="s">
        <v>37</v>
      </c>
      <c r="B26" s="1"/>
      <c r="D26" s="12" t="s">
        <v>90</v>
      </c>
      <c r="E26" s="13"/>
      <c r="G26" s="27">
        <f>STANDARDIZE(G19,1.47,0.41)</f>
        <v>-3.5853658536585367</v>
      </c>
      <c r="H26" t="s">
        <v>0</v>
      </c>
      <c r="I26" t="s">
        <v>16</v>
      </c>
      <c r="J26" s="32">
        <f>NORMDIST(G19,1.47,0.41,TRUE)*100</f>
        <v>0.0168302996354619</v>
      </c>
    </row>
    <row r="27" spans="1:10" ht="12">
      <c r="A27" t="s">
        <v>38</v>
      </c>
      <c r="B27" s="1"/>
      <c r="D27" s="12" t="s">
        <v>91</v>
      </c>
      <c r="G27" s="27">
        <f>STANDARDIZE(G20,2.06,0.62)</f>
        <v>-3.3225806451612905</v>
      </c>
      <c r="H27" t="s">
        <v>0</v>
      </c>
      <c r="I27" t="s">
        <v>16</v>
      </c>
      <c r="J27" s="32">
        <f>NORMDIST(G20,2.06,0.62,TRUE)*100</f>
        <v>0.044594443078027624</v>
      </c>
    </row>
    <row r="28" spans="1:2" ht="12">
      <c r="A28" t="s">
        <v>39</v>
      </c>
      <c r="B28" s="1"/>
    </row>
    <row r="29" spans="1:2" ht="12">
      <c r="A29" t="s">
        <v>40</v>
      </c>
      <c r="B29" s="1"/>
    </row>
    <row r="30" spans="1:2" ht="12">
      <c r="A30" t="s">
        <v>41</v>
      </c>
      <c r="B30" s="1"/>
    </row>
    <row r="31" spans="1:2" ht="12">
      <c r="A31" t="s">
        <v>42</v>
      </c>
      <c r="B31" s="1"/>
    </row>
    <row r="32" spans="1:2" ht="12">
      <c r="A32" t="s">
        <v>43</v>
      </c>
      <c r="B32" s="1"/>
    </row>
    <row r="33" spans="1:2" ht="12">
      <c r="A33" t="s">
        <v>44</v>
      </c>
      <c r="B33" s="1"/>
    </row>
    <row r="34" spans="1:2" ht="12">
      <c r="A34" t="s">
        <v>45</v>
      </c>
      <c r="B34" s="1"/>
    </row>
    <row r="35" spans="1:2" ht="12">
      <c r="A35" t="s">
        <v>46</v>
      </c>
      <c r="B35" s="1"/>
    </row>
    <row r="36" spans="1:8" ht="12.75">
      <c r="A36" t="s">
        <v>47</v>
      </c>
      <c r="B36" s="22"/>
      <c r="D36" s="3"/>
      <c r="E36" s="33"/>
      <c r="F36" s="34"/>
      <c r="G36" s="25"/>
      <c r="H36" s="35"/>
    </row>
    <row r="37" spans="1:8" ht="12">
      <c r="A37" t="s">
        <v>48</v>
      </c>
      <c r="B37" s="22"/>
      <c r="D37" s="36"/>
      <c r="E37" s="25"/>
      <c r="F37" s="25"/>
      <c r="G37" s="37"/>
      <c r="H37" s="25"/>
    </row>
    <row r="38" spans="1:8" ht="12">
      <c r="A38" t="s">
        <v>49</v>
      </c>
      <c r="B38" s="22"/>
      <c r="D38" s="25"/>
      <c r="E38" s="25"/>
      <c r="F38" s="25"/>
      <c r="G38" s="25"/>
      <c r="H38" s="25"/>
    </row>
    <row r="39" spans="1:8" ht="12">
      <c r="A39" t="s">
        <v>50</v>
      </c>
      <c r="B39" s="22"/>
      <c r="D39" s="38"/>
      <c r="E39" s="25"/>
      <c r="F39" s="25"/>
      <c r="G39" s="25"/>
      <c r="H39" s="39"/>
    </row>
    <row r="40" spans="1:6" ht="15">
      <c r="A40" t="s">
        <v>51</v>
      </c>
      <c r="B40" s="22"/>
      <c r="F40" s="30"/>
    </row>
    <row r="41" spans="1:6" ht="15">
      <c r="A41" t="s">
        <v>52</v>
      </c>
      <c r="B41" s="22"/>
      <c r="F41" s="30"/>
    </row>
    <row r="42" spans="1:10" ht="15">
      <c r="A42" t="s">
        <v>53</v>
      </c>
      <c r="B42" s="22"/>
      <c r="D42" s="26" t="s">
        <v>86</v>
      </c>
      <c r="E42" s="15"/>
      <c r="F42" s="40"/>
      <c r="G42" s="15"/>
      <c r="H42" s="15"/>
      <c r="I42" s="15"/>
      <c r="J42" s="15"/>
    </row>
    <row r="43" spans="1:2" ht="12">
      <c r="A43" t="s">
        <v>54</v>
      </c>
      <c r="B43" s="22"/>
    </row>
    <row r="44" spans="1:2" ht="12">
      <c r="A44" t="s">
        <v>55</v>
      </c>
      <c r="B44" s="22"/>
    </row>
    <row r="45" spans="1:8" ht="66.75">
      <c r="A45" t="s">
        <v>56</v>
      </c>
      <c r="B45" s="22"/>
      <c r="E45" s="41" t="s">
        <v>15</v>
      </c>
      <c r="F45" s="42" t="s">
        <v>2</v>
      </c>
      <c r="G45" s="43" t="s">
        <v>1</v>
      </c>
      <c r="H45" s="43" t="s">
        <v>4</v>
      </c>
    </row>
    <row r="46" spans="1:6" ht="12">
      <c r="A46" t="s">
        <v>57</v>
      </c>
      <c r="B46" s="22"/>
      <c r="E46" s="41"/>
      <c r="F46" s="42"/>
    </row>
    <row r="47" spans="1:8" ht="15">
      <c r="A47" t="s">
        <v>58</v>
      </c>
      <c r="B47" s="22"/>
      <c r="D47" t="s">
        <v>5</v>
      </c>
      <c r="E47" s="44" t="str">
        <f>IF(G17&lt;1.6,"-",IF(G17&lt;=2.4,"+",IF(G17&gt;2.4,"-")))</f>
        <v>-</v>
      </c>
      <c r="F47" s="45" t="str">
        <f>IF(G18&lt;1.85,"-",IF(G18&lt;=2.35,"+",IF(G18&gt;2.35,"-")))</f>
        <v>-</v>
      </c>
      <c r="G47" s="44" t="str">
        <f>IF(G19&lt;1.25,"-",IF(G19&lt;=1.75,"+",IF(G19&gt;1.75,"-")))</f>
        <v>-</v>
      </c>
      <c r="H47" s="45" t="str">
        <f>IF(G20&lt;2.05,"-",IF(G20&lt;=2.75,"+",IF(G20&gt;2.75,"-")))</f>
        <v>-</v>
      </c>
    </row>
    <row r="48" spans="1:8" ht="15">
      <c r="A48" t="s">
        <v>59</v>
      </c>
      <c r="B48" s="22"/>
      <c r="D48" t="s">
        <v>6</v>
      </c>
      <c r="E48" s="44" t="str">
        <f>IF(G17&lt;1.65,"-",IF(G17&lt;=2.35,"+",IF(G17&gt;2.35,"-")))</f>
        <v>-</v>
      </c>
      <c r="F48" s="45" t="str">
        <f>IF(G18&lt;1.85,"-",IF(G18&lt;=2.35,"+",IF(G18&gt;2.35,"-")))</f>
        <v>-</v>
      </c>
      <c r="G48" s="44" t="str">
        <f>IF(G19&lt;1.6,"-",IF(G19&lt;=2.2,"+",IF(G19&gt;2.2,"-")))</f>
        <v>-</v>
      </c>
      <c r="H48" s="45" t="str">
        <f>IF(G20&lt;2.1,"-",IF(G20&lt;=2.9,"+",IF(G20&gt;2.9,"-")))</f>
        <v>-</v>
      </c>
    </row>
    <row r="49" spans="1:8" ht="15">
      <c r="A49" t="s">
        <v>60</v>
      </c>
      <c r="B49" s="22"/>
      <c r="D49" t="s">
        <v>7</v>
      </c>
      <c r="E49" s="44" t="str">
        <f>IF(G17&lt;1.9,"-",IF(G17&lt;=2.5,"+",IF(G17&gt;2.5,"-")))</f>
        <v>-</v>
      </c>
      <c r="F49" s="45" t="str">
        <f>IF(G18&lt;2.1,"-",IF(G18&lt;=2.7,"+",IF(G18&gt;2.7,"-")))</f>
        <v>-</v>
      </c>
      <c r="G49" s="44" t="str">
        <f>IF(G19&lt;1.35,"-",IF(G19&lt;=1.85,"+",IF(G19&gt;1.85,"-")))</f>
        <v>-</v>
      </c>
      <c r="H49" s="45" t="str">
        <f>IF(G20&lt;2.35,"-",IF(G20&lt;=3.05,"+",IF(G20&gt;3.05,"-")))</f>
        <v>-</v>
      </c>
    </row>
    <row r="50" spans="1:8" ht="15">
      <c r="A50" t="s">
        <v>61</v>
      </c>
      <c r="B50" s="22"/>
      <c r="D50" t="s">
        <v>8</v>
      </c>
      <c r="E50" s="44" t="str">
        <f>IF(G17&lt;2.25,"-",IF(G17&lt;=3.15,"+",IF(G17&gt;3.15,"-")))</f>
        <v>-</v>
      </c>
      <c r="F50" s="45" t="str">
        <f>IF(G18&lt;2.65,"-",IF(G18&lt;=3.35,"+",IF(G18&gt;3.35,"-")))</f>
        <v>-</v>
      </c>
      <c r="G50" s="44" t="str">
        <f>IF(G19&lt;2.1,"-",IF(G19&lt;=2.5,"+",IF(G19&gt;2.5,"-")))</f>
        <v>-</v>
      </c>
      <c r="H50" s="45" t="str">
        <f>IF(G20&lt;2.2,"-",IF(G20&lt;=2.6,"+",IF(G20&gt;2.6,"-")))</f>
        <v>-</v>
      </c>
    </row>
    <row r="51" spans="1:8" ht="15">
      <c r="A51" t="s">
        <v>62</v>
      </c>
      <c r="B51" s="22"/>
      <c r="D51" t="s">
        <v>9</v>
      </c>
      <c r="E51" s="44" t="str">
        <f>IF(G17&lt;2.4,"-",IF(G17&lt;=3.2,"+",IF(G17&gt;3.2,"-")))</f>
        <v>-</v>
      </c>
      <c r="F51" s="45" t="str">
        <f>IF(G18&lt;2.8,"-",IF(G18&lt;=3.4,"+",IF(G18&gt;3.4,"-")))</f>
        <v>-</v>
      </c>
      <c r="G51" s="44" t="str">
        <f>IF(G19&lt;1.8,"-",IF(G19&lt;=2.6,"+",IF(G19&gt;2.6,"-")))</f>
        <v>-</v>
      </c>
      <c r="H51" s="45" t="str">
        <f>IF(G20&lt;2.5,"-",IF(G20&lt;=3.1,"+",IF(G20&gt;3.1,"-")))</f>
        <v>-</v>
      </c>
    </row>
    <row r="52" spans="1:8" ht="15">
      <c r="A52" t="s">
        <v>63</v>
      </c>
      <c r="B52" s="22"/>
      <c r="D52" t="s">
        <v>10</v>
      </c>
      <c r="E52" s="44" t="str">
        <f>IF(G17&lt;2.5,"-",IF(G17&lt;=3.3,"+",IF(G17&gt;3.3,"-")))</f>
        <v>-</v>
      </c>
      <c r="F52" s="45" t="str">
        <f>IF(G18&lt;2.75,"-",IF(G18&lt;=3.45,"+",IF(G18&gt;3.45,"-")))</f>
        <v>-</v>
      </c>
      <c r="G52" s="44" t="str">
        <f>IF(G19&lt;2.1,"-",IF(G19&lt;=2.9,"+",IF(G19&gt;2.9,"-")))</f>
        <v>-</v>
      </c>
      <c r="H52" s="45" t="str">
        <f>IF(G20&lt;2.25,"-",IF(G20&lt;=3.15,"+",IF(G20&gt;3.15,"-")))</f>
        <v>-</v>
      </c>
    </row>
    <row r="53" spans="1:8" ht="15">
      <c r="A53" t="s">
        <v>64</v>
      </c>
      <c r="B53" s="22"/>
      <c r="D53" t="s">
        <v>11</v>
      </c>
      <c r="E53" s="44" t="str">
        <f>IF(G17&lt;3.55,"-",IF(G17&lt;=4.05,"+",IF(G17&gt;4.05,"-")))</f>
        <v>-</v>
      </c>
      <c r="F53" s="45" t="str">
        <f>IF(G18&lt;2.95,"-",IF(G18&lt;=3.45,"+",IF(G18&gt;3.45,"-")))</f>
        <v>-</v>
      </c>
      <c r="G53" s="44" t="str">
        <f>IF(G19&lt;3,"-",IF(G19&lt;=3.6,"+",IF(G19&gt;3.6,"-")))</f>
        <v>-</v>
      </c>
      <c r="H53" s="45" t="str">
        <f>IF(G20&lt;2.85,"-",IF(G20&lt;=3.35,"+",IF(G20&gt;3.35,"-")))</f>
        <v>-</v>
      </c>
    </row>
    <row r="54" spans="1:2" ht="12">
      <c r="A54" t="s">
        <v>65</v>
      </c>
      <c r="B54" s="22"/>
    </row>
    <row r="55" spans="1:2" ht="12">
      <c r="A55" t="s">
        <v>66</v>
      </c>
      <c r="B55" s="22"/>
    </row>
    <row r="56" spans="1:2" ht="12">
      <c r="A56" t="s">
        <v>67</v>
      </c>
      <c r="B56" s="22"/>
    </row>
    <row r="57" spans="1:2" ht="12">
      <c r="A57" t="s">
        <v>68</v>
      </c>
      <c r="B57" s="22"/>
    </row>
    <row r="58" spans="1:2" ht="12">
      <c r="A58" t="s">
        <v>69</v>
      </c>
      <c r="B58" s="22"/>
    </row>
    <row r="59" spans="1:2" ht="12">
      <c r="A59" t="s">
        <v>70</v>
      </c>
      <c r="B59" s="22"/>
    </row>
    <row r="60" spans="1:2" ht="12">
      <c r="A60" t="s">
        <v>71</v>
      </c>
      <c r="B60" s="22"/>
    </row>
    <row r="61" spans="1:2" ht="12">
      <c r="A61" t="s">
        <v>72</v>
      </c>
      <c r="B61" s="22"/>
    </row>
    <row r="62" spans="1:2" ht="12">
      <c r="A62" t="s">
        <v>73</v>
      </c>
      <c r="B62" s="22"/>
    </row>
    <row r="63" spans="1:2" ht="12">
      <c r="A63" t="s">
        <v>74</v>
      </c>
      <c r="B63" s="22"/>
    </row>
    <row r="64" spans="1:2" ht="12">
      <c r="A64" t="s">
        <v>75</v>
      </c>
      <c r="B64" s="22"/>
    </row>
    <row r="65" spans="1:2" ht="12">
      <c r="A65" t="s">
        <v>76</v>
      </c>
      <c r="B65" s="22"/>
    </row>
    <row r="66" spans="1:2" ht="12">
      <c r="A66" t="s">
        <v>77</v>
      </c>
      <c r="B66" s="22"/>
    </row>
    <row r="67" spans="1:2" ht="12">
      <c r="A67" t="s">
        <v>78</v>
      </c>
      <c r="B67" s="22"/>
    </row>
    <row r="68" spans="1:2" ht="12">
      <c r="A68" t="s">
        <v>79</v>
      </c>
      <c r="B68" s="22"/>
    </row>
    <row r="69" spans="1:2" ht="12">
      <c r="A69" t="s">
        <v>80</v>
      </c>
      <c r="B69" s="22"/>
    </row>
    <row r="70" spans="1:2" ht="12">
      <c r="A70" t="s">
        <v>81</v>
      </c>
      <c r="B70" s="22"/>
    </row>
    <row r="71" spans="1:2" ht="12">
      <c r="A71" t="s">
        <v>82</v>
      </c>
      <c r="B71" s="22"/>
    </row>
  </sheetData>
  <sheetProtection/>
  <dataValidations count="1">
    <dataValidation type="whole" allowBlank="1" showInputMessage="1" showErrorMessage="1" errorTitle="waarschuwing" error="getal tussen 1 en 5 alsjeblieft" sqref="B9:B71">
      <formula1>1</formula1>
      <formula2>5</formula2>
    </dataValidation>
  </dataValidations>
  <printOptions/>
  <pageMargins left="0.787401575" right="0.787401575" top="0.984251969" bottom="0.984251969" header="0.5" footer="0.5"/>
  <pageSetup horizontalDpi="600" verticalDpi="6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Stefaan Vertommen</dc:creator>
  <cp:keywords/>
  <dc:description/>
  <cp:lastModifiedBy>Olivier Piedfort</cp:lastModifiedBy>
  <cp:lastPrinted>2006-12-11T12:57:18Z</cp:lastPrinted>
  <dcterms:created xsi:type="dcterms:W3CDTF">1999-11-04T07:26:43Z</dcterms:created>
  <dcterms:modified xsi:type="dcterms:W3CDTF">2016-04-14T09:33:15Z</dcterms:modified>
  <cp:category/>
  <cp:version/>
  <cp:contentType/>
  <cp:contentStatus/>
</cp:coreProperties>
</file>